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" yWindow="60" windowWidth="12255" windowHeight="9405" activeTab="2"/>
  </bookViews>
  <sheets>
    <sheet name="thickDet" sheetId="1" r:id="rId1"/>
    <sheet name="n-H2" sheetId="2" r:id="rId2"/>
    <sheet name="fits" sheetId="3" r:id="rId3"/>
    <sheet name="n-H20" sheetId="4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B29" i="4"/>
  <c r="B30"/>
  <c r="B31"/>
  <c r="B27"/>
  <c r="B28"/>
  <c r="F34" i="2"/>
  <c r="F35"/>
  <c r="F36"/>
  <c r="F37"/>
  <c r="F38"/>
  <c r="F33"/>
  <c r="B26" i="4"/>
  <c r="E34" i="2"/>
  <c r="E35"/>
  <c r="E36"/>
  <c r="E37"/>
  <c r="E38"/>
  <c r="E33"/>
  <c r="J6" i="1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5"/>
  <c r="D30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5"/>
  <c r="G2"/>
  <c r="M10" i="3"/>
  <c r="N8"/>
  <c r="F26"/>
  <c r="F30" s="1"/>
  <c r="E29" i="4"/>
  <c r="E25"/>
  <c r="D3"/>
  <c r="D6" s="1"/>
  <c r="F4" i="3"/>
  <c r="F8" s="1"/>
  <c r="H35" i="2"/>
  <c r="H32"/>
  <c r="I11"/>
  <c r="I13" s="1"/>
  <c r="B10"/>
  <c r="B12" s="1"/>
  <c r="G30" i="1"/>
  <c r="G29"/>
  <c r="M27"/>
  <c r="M26"/>
  <c r="M5"/>
  <c r="M8" s="1"/>
</calcChain>
</file>

<file path=xl/comments1.xml><?xml version="1.0" encoding="utf-8"?>
<comments xmlns="http://schemas.openxmlformats.org/spreadsheetml/2006/main">
  <authors>
    <author>Information Technology</author>
  </authors>
  <commentList>
    <comment ref="M5" authorId="0">
      <text>
        <r>
          <rPr>
            <b/>
            <sz val="8"/>
            <color indexed="81"/>
            <rFont val="Tahoma"/>
            <family val="2"/>
          </rPr>
          <t>XL</t>
        </r>
        <r>
          <rPr>
            <b/>
            <i/>
            <sz val="8"/>
            <color indexed="81"/>
            <rFont val="Tahoma"/>
            <family val="2"/>
          </rPr>
          <t>fit</t>
        </r>
        <r>
          <rPr>
            <b/>
            <sz val="8"/>
            <color indexed="81"/>
            <rFont val="Tahoma"/>
            <family val="2"/>
          </rPr>
          <t>: Fit Cell</t>
        </r>
        <r>
          <rPr>
            <sz val="8"/>
            <color indexed="81"/>
            <rFont val="Tahoma"/>
            <family val="2"/>
          </rPr>
          <t xml:space="preserve">
Model: 553
Data: A3:A24,B3:B24</t>
        </r>
      </text>
    </comment>
    <comment ref="M8" authorId="0">
      <text>
        <r>
          <rPr>
            <b/>
            <sz val="8"/>
            <color indexed="81"/>
            <rFont val="Tahoma"/>
            <family val="2"/>
          </rPr>
          <t>XL</t>
        </r>
        <r>
          <rPr>
            <b/>
            <i/>
            <sz val="8"/>
            <color indexed="81"/>
            <rFont val="Tahoma"/>
            <family val="2"/>
          </rPr>
          <t>fit</t>
        </r>
        <r>
          <rPr>
            <b/>
            <sz val="8"/>
            <color indexed="81"/>
            <rFont val="Tahoma"/>
            <family val="2"/>
          </rPr>
          <t>: Chart Cell</t>
        </r>
        <r>
          <rPr>
            <sz val="8"/>
            <color indexed="81"/>
            <rFont val="Tahoma"/>
            <family val="2"/>
          </rPr>
          <t xml:space="preserve">
1 Overlay
1: Fit Overlay (Fit Cell = G3)</t>
        </r>
      </text>
    </comment>
    <comment ref="M26" authorId="0">
      <text>
        <r>
          <rPr>
            <b/>
            <sz val="8"/>
            <color indexed="81"/>
            <rFont val="Tahoma"/>
            <family val="2"/>
          </rPr>
          <t>XL</t>
        </r>
        <r>
          <rPr>
            <b/>
            <i/>
            <sz val="8"/>
            <color indexed="81"/>
            <rFont val="Tahoma"/>
            <family val="2"/>
          </rPr>
          <t>fit</t>
        </r>
        <r>
          <rPr>
            <b/>
            <sz val="8"/>
            <color indexed="81"/>
            <rFont val="Tahoma"/>
            <family val="2"/>
          </rPr>
          <t>: Fit Cell</t>
        </r>
        <r>
          <rPr>
            <sz val="8"/>
            <color indexed="81"/>
            <rFont val="Tahoma"/>
            <family val="2"/>
          </rPr>
          <t xml:space="preserve">
Model: 553
Data: A4:A26,G4:G26</t>
        </r>
      </text>
    </comment>
    <comment ref="M27" authorId="0">
      <text>
        <r>
          <rPr>
            <b/>
            <sz val="8"/>
            <color indexed="81"/>
            <rFont val="Tahoma"/>
            <family val="2"/>
          </rPr>
          <t>XL</t>
        </r>
        <r>
          <rPr>
            <b/>
            <i/>
            <sz val="8"/>
            <color indexed="81"/>
            <rFont val="Tahoma"/>
            <family val="2"/>
          </rPr>
          <t>fit</t>
        </r>
        <r>
          <rPr>
            <b/>
            <sz val="8"/>
            <color indexed="81"/>
            <rFont val="Tahoma"/>
            <family val="2"/>
          </rPr>
          <t>: Chart Cell</t>
        </r>
        <r>
          <rPr>
            <sz val="8"/>
            <color indexed="81"/>
            <rFont val="Tahoma"/>
            <family val="2"/>
          </rPr>
          <t xml:space="preserve">
1 Overlay
1: Fit Overlay (Fit Cell = K26)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>XL</t>
        </r>
        <r>
          <rPr>
            <b/>
            <i/>
            <sz val="8"/>
            <color indexed="81"/>
            <rFont val="Tahoma"/>
            <family val="2"/>
          </rPr>
          <t>fit</t>
        </r>
        <r>
          <rPr>
            <b/>
            <sz val="8"/>
            <color indexed="81"/>
            <rFont val="Tahoma"/>
            <family val="2"/>
          </rPr>
          <t>: Fit Cell</t>
        </r>
        <r>
          <rPr>
            <sz val="8"/>
            <color indexed="81"/>
            <rFont val="Tahoma"/>
            <family val="2"/>
          </rPr>
          <t xml:space="preserve">
Model: 505
Data: I5:I26,J5:J26</t>
        </r>
      </text>
    </comment>
    <comment ref="G30" authorId="0">
      <text>
        <r>
          <rPr>
            <b/>
            <sz val="8"/>
            <color indexed="81"/>
            <rFont val="Tahoma"/>
            <family val="2"/>
          </rPr>
          <t>XL</t>
        </r>
        <r>
          <rPr>
            <b/>
            <i/>
            <sz val="8"/>
            <color indexed="81"/>
            <rFont val="Tahoma"/>
            <family val="2"/>
          </rPr>
          <t>fit</t>
        </r>
        <r>
          <rPr>
            <b/>
            <sz val="8"/>
            <color indexed="81"/>
            <rFont val="Tahoma"/>
            <family val="2"/>
          </rPr>
          <t>: Chart Cell</t>
        </r>
        <r>
          <rPr>
            <sz val="8"/>
            <color indexed="81"/>
            <rFont val="Tahoma"/>
            <family val="2"/>
          </rPr>
          <t xml:space="preserve">
1 Overlay
1: Fit Overlay (Fit Cell = G29)</t>
        </r>
      </text>
    </comment>
  </commentList>
</comments>
</file>

<file path=xl/comments2.xml><?xml version="1.0" encoding="utf-8"?>
<comments xmlns="http://schemas.openxmlformats.org/spreadsheetml/2006/main">
  <authors>
    <author>Information Technology</author>
  </authors>
  <commentList>
    <comment ref="B10" authorId="0">
      <text>
        <r>
          <rPr>
            <b/>
            <sz val="8"/>
            <color indexed="81"/>
            <rFont val="Tahoma"/>
            <family val="2"/>
          </rPr>
          <t>XL</t>
        </r>
        <r>
          <rPr>
            <b/>
            <i/>
            <sz val="8"/>
            <color indexed="81"/>
            <rFont val="Tahoma"/>
            <family val="2"/>
          </rPr>
          <t>fit</t>
        </r>
        <r>
          <rPr>
            <b/>
            <sz val="8"/>
            <color indexed="81"/>
            <rFont val="Tahoma"/>
            <family val="2"/>
          </rPr>
          <t>: Fit Cell</t>
        </r>
        <r>
          <rPr>
            <sz val="8"/>
            <color indexed="81"/>
            <rFont val="Tahoma"/>
            <family val="2"/>
          </rPr>
          <t xml:space="preserve">
Model: 150
Data: B3:B8,C3:C8</t>
        </r>
      </text>
    </comment>
    <comment ref="I11" authorId="0">
      <text>
        <r>
          <rPr>
            <b/>
            <sz val="8"/>
            <color indexed="81"/>
            <rFont val="Tahoma"/>
            <family val="2"/>
          </rPr>
          <t>XL</t>
        </r>
        <r>
          <rPr>
            <b/>
            <i/>
            <sz val="8"/>
            <color indexed="81"/>
            <rFont val="Tahoma"/>
            <family val="2"/>
          </rPr>
          <t>fit</t>
        </r>
        <r>
          <rPr>
            <b/>
            <sz val="8"/>
            <color indexed="81"/>
            <rFont val="Tahoma"/>
            <family val="2"/>
          </rPr>
          <t>: Fit Cell</t>
        </r>
        <r>
          <rPr>
            <sz val="8"/>
            <color indexed="81"/>
            <rFont val="Tahoma"/>
            <family val="2"/>
          </rPr>
          <t xml:space="preserve">
Model: 150
Data: H3:H8,I3:I8</t>
        </r>
      </text>
    </comment>
    <comment ref="B12" authorId="0">
      <text>
        <r>
          <rPr>
            <b/>
            <sz val="8"/>
            <color indexed="81"/>
            <rFont val="Tahoma"/>
            <family val="2"/>
          </rPr>
          <t>XL</t>
        </r>
        <r>
          <rPr>
            <b/>
            <i/>
            <sz val="8"/>
            <color indexed="81"/>
            <rFont val="Tahoma"/>
            <family val="2"/>
          </rPr>
          <t>fit</t>
        </r>
        <r>
          <rPr>
            <b/>
            <sz val="8"/>
            <color indexed="81"/>
            <rFont val="Tahoma"/>
            <family val="2"/>
          </rPr>
          <t>: Chart Cell</t>
        </r>
        <r>
          <rPr>
            <sz val="8"/>
            <color indexed="81"/>
            <rFont val="Tahoma"/>
            <family val="2"/>
          </rPr>
          <t xml:space="preserve">
1 Overlay
1: Fit Overlay (Fit Cell = B10)</t>
        </r>
      </text>
    </comment>
    <comment ref="I13" authorId="0">
      <text>
        <r>
          <rPr>
            <b/>
            <sz val="8"/>
            <color indexed="81"/>
            <rFont val="Tahoma"/>
            <family val="2"/>
          </rPr>
          <t>XL</t>
        </r>
        <r>
          <rPr>
            <b/>
            <i/>
            <sz val="8"/>
            <color indexed="81"/>
            <rFont val="Tahoma"/>
            <family val="2"/>
          </rPr>
          <t>fit</t>
        </r>
        <r>
          <rPr>
            <b/>
            <sz val="8"/>
            <color indexed="81"/>
            <rFont val="Tahoma"/>
            <family val="2"/>
          </rPr>
          <t>: Chart Cell</t>
        </r>
        <r>
          <rPr>
            <sz val="8"/>
            <color indexed="81"/>
            <rFont val="Tahoma"/>
            <family val="2"/>
          </rPr>
          <t xml:space="preserve">
1 Overlay
1: Fit Overlay (Fit Cell = I11)</t>
        </r>
      </text>
    </comment>
    <comment ref="H32" authorId="0">
      <text>
        <r>
          <rPr>
            <b/>
            <sz val="8"/>
            <color indexed="81"/>
            <rFont val="Tahoma"/>
            <family val="2"/>
          </rPr>
          <t>XL</t>
        </r>
        <r>
          <rPr>
            <b/>
            <i/>
            <sz val="8"/>
            <color indexed="81"/>
            <rFont val="Tahoma"/>
            <family val="2"/>
          </rPr>
          <t>fit</t>
        </r>
        <r>
          <rPr>
            <b/>
            <sz val="8"/>
            <color indexed="81"/>
            <rFont val="Tahoma"/>
            <family val="2"/>
          </rPr>
          <t>: Fit Cell</t>
        </r>
        <r>
          <rPr>
            <sz val="8"/>
            <color indexed="81"/>
            <rFont val="Tahoma"/>
            <family val="2"/>
          </rPr>
          <t xml:space="preserve">
Model: 150
Data: E33:E38,F33:F38</t>
        </r>
      </text>
    </comment>
    <comment ref="H35" authorId="0">
      <text>
        <r>
          <rPr>
            <b/>
            <sz val="8"/>
            <color indexed="81"/>
            <rFont val="Tahoma"/>
            <family val="2"/>
          </rPr>
          <t>XL</t>
        </r>
        <r>
          <rPr>
            <b/>
            <i/>
            <sz val="8"/>
            <color indexed="81"/>
            <rFont val="Tahoma"/>
            <family val="2"/>
          </rPr>
          <t>fit</t>
        </r>
        <r>
          <rPr>
            <b/>
            <sz val="8"/>
            <color indexed="81"/>
            <rFont val="Tahoma"/>
            <family val="2"/>
          </rPr>
          <t>: Chart Cell</t>
        </r>
        <r>
          <rPr>
            <sz val="8"/>
            <color indexed="81"/>
            <rFont val="Tahoma"/>
            <family val="2"/>
          </rPr>
          <t xml:space="preserve">
1 Overlay
1: Fit Overlay (Fit Cell = H32)</t>
        </r>
      </text>
    </comment>
  </commentList>
</comments>
</file>

<file path=xl/comments3.xml><?xml version="1.0" encoding="utf-8"?>
<comments xmlns="http://schemas.openxmlformats.org/spreadsheetml/2006/main">
  <authors>
    <author>Information Technology</author>
  </authors>
  <commentList>
    <comment ref="F4" authorId="0">
      <text>
        <r>
          <rPr>
            <b/>
            <sz val="8"/>
            <color indexed="81"/>
            <rFont val="Tahoma"/>
            <family val="2"/>
          </rPr>
          <t>XL</t>
        </r>
        <r>
          <rPr>
            <b/>
            <i/>
            <sz val="8"/>
            <color indexed="81"/>
            <rFont val="Tahoma"/>
            <family val="2"/>
          </rPr>
          <t>fit</t>
        </r>
        <r>
          <rPr>
            <b/>
            <sz val="8"/>
            <color indexed="81"/>
            <rFont val="Tahoma"/>
            <family val="2"/>
          </rPr>
          <t>: Fit Cell</t>
        </r>
        <r>
          <rPr>
            <sz val="8"/>
            <color indexed="81"/>
            <rFont val="Tahoma"/>
            <family val="2"/>
          </rPr>
          <t xml:space="preserve">
Model: fit thick det(t)
Data: B4:B39,C4:C39</t>
        </r>
      </text>
    </comment>
    <comment ref="F8" authorId="0">
      <text>
        <r>
          <rPr>
            <b/>
            <sz val="8"/>
            <color indexed="81"/>
            <rFont val="Tahoma"/>
            <family val="2"/>
          </rPr>
          <t>XL</t>
        </r>
        <r>
          <rPr>
            <b/>
            <i/>
            <sz val="8"/>
            <color indexed="81"/>
            <rFont val="Tahoma"/>
            <family val="2"/>
          </rPr>
          <t>fit</t>
        </r>
        <r>
          <rPr>
            <b/>
            <sz val="8"/>
            <color indexed="81"/>
            <rFont val="Tahoma"/>
            <family val="2"/>
          </rPr>
          <t>: Chart Cell</t>
        </r>
        <r>
          <rPr>
            <sz val="8"/>
            <color indexed="81"/>
            <rFont val="Tahoma"/>
            <family val="2"/>
          </rPr>
          <t xml:space="preserve">
1 Overlay
1: Fit Overlay (Fit Cell = F4)</t>
        </r>
      </text>
    </comment>
    <comment ref="N8" authorId="0">
      <text>
        <r>
          <rPr>
            <b/>
            <sz val="8"/>
            <color indexed="81"/>
            <rFont val="Tahoma"/>
            <family val="2"/>
          </rPr>
          <t>XL</t>
        </r>
        <r>
          <rPr>
            <b/>
            <i/>
            <sz val="8"/>
            <color indexed="81"/>
            <rFont val="Tahoma"/>
            <family val="2"/>
          </rPr>
          <t>fit</t>
        </r>
        <r>
          <rPr>
            <b/>
            <sz val="8"/>
            <color indexed="81"/>
            <rFont val="Tahoma"/>
            <family val="2"/>
          </rPr>
          <t>: Fit Cell</t>
        </r>
        <r>
          <rPr>
            <sz val="8"/>
            <color indexed="81"/>
            <rFont val="Tahoma"/>
            <family val="2"/>
          </rPr>
          <t xml:space="preserve">
Model: fit thick det(t) H20
Data: B4:B39,C4:C39</t>
        </r>
      </text>
    </comment>
    <comment ref="M10" authorId="0">
      <text>
        <r>
          <rPr>
            <b/>
            <sz val="8"/>
            <color indexed="81"/>
            <rFont val="Tahoma"/>
            <family val="2"/>
          </rPr>
          <t>XL</t>
        </r>
        <r>
          <rPr>
            <b/>
            <i/>
            <sz val="8"/>
            <color indexed="81"/>
            <rFont val="Tahoma"/>
            <family val="2"/>
          </rPr>
          <t>fit</t>
        </r>
        <r>
          <rPr>
            <b/>
            <sz val="8"/>
            <color indexed="81"/>
            <rFont val="Tahoma"/>
            <family val="2"/>
          </rPr>
          <t>: Chart Cell</t>
        </r>
        <r>
          <rPr>
            <sz val="8"/>
            <color indexed="81"/>
            <rFont val="Tahoma"/>
            <family val="2"/>
          </rPr>
          <t xml:space="preserve">
1 Overlay
1: Fit Overlay (Fit Cell = N8)</t>
        </r>
      </text>
    </comment>
    <comment ref="F26" authorId="0">
      <text>
        <r>
          <rPr>
            <b/>
            <sz val="8"/>
            <color indexed="81"/>
            <rFont val="Tahoma"/>
            <family val="2"/>
          </rPr>
          <t>XL</t>
        </r>
        <r>
          <rPr>
            <b/>
            <i/>
            <sz val="8"/>
            <color indexed="81"/>
            <rFont val="Tahoma"/>
            <family val="2"/>
          </rPr>
          <t>fit</t>
        </r>
        <r>
          <rPr>
            <b/>
            <sz val="8"/>
            <color indexed="81"/>
            <rFont val="Tahoma"/>
            <family val="2"/>
          </rPr>
          <t>: Fit Cell</t>
        </r>
        <r>
          <rPr>
            <sz val="8"/>
            <color indexed="81"/>
            <rFont val="Tahoma"/>
            <family val="2"/>
          </rPr>
          <t xml:space="preserve">
Model: fit thickDet H2
Data: B4:B39,C4:C39</t>
        </r>
      </text>
    </comment>
    <comment ref="F30" authorId="0">
      <text>
        <r>
          <rPr>
            <b/>
            <sz val="8"/>
            <color indexed="81"/>
            <rFont val="Tahoma"/>
            <family val="2"/>
          </rPr>
          <t>XL</t>
        </r>
        <r>
          <rPr>
            <b/>
            <i/>
            <sz val="8"/>
            <color indexed="81"/>
            <rFont val="Tahoma"/>
            <family val="2"/>
          </rPr>
          <t>fit</t>
        </r>
        <r>
          <rPr>
            <b/>
            <sz val="8"/>
            <color indexed="81"/>
            <rFont val="Tahoma"/>
            <family val="2"/>
          </rPr>
          <t>: Chart Cell</t>
        </r>
        <r>
          <rPr>
            <sz val="8"/>
            <color indexed="81"/>
            <rFont val="Tahoma"/>
            <family val="2"/>
          </rPr>
          <t xml:space="preserve">
1 Overlay
1: Fit Overlay (Fit Cell = F26)</t>
        </r>
      </text>
    </comment>
  </commentList>
</comments>
</file>

<file path=xl/comments4.xml><?xml version="1.0" encoding="utf-8"?>
<comments xmlns="http://schemas.openxmlformats.org/spreadsheetml/2006/main">
  <authors>
    <author>Information Technology</author>
  </authors>
  <commentList>
    <comment ref="D3" authorId="0">
      <text>
        <r>
          <rPr>
            <b/>
            <sz val="8"/>
            <color indexed="81"/>
            <rFont val="Tahoma"/>
            <family val="2"/>
          </rPr>
          <t>XL</t>
        </r>
        <r>
          <rPr>
            <b/>
            <i/>
            <sz val="8"/>
            <color indexed="81"/>
            <rFont val="Tahoma"/>
            <family val="2"/>
          </rPr>
          <t>fit</t>
        </r>
        <r>
          <rPr>
            <b/>
            <sz val="8"/>
            <color indexed="81"/>
            <rFont val="Tahoma"/>
            <family val="2"/>
          </rPr>
          <t>: Fit Cell</t>
        </r>
        <r>
          <rPr>
            <sz val="8"/>
            <color indexed="81"/>
            <rFont val="Tahoma"/>
            <family val="2"/>
          </rPr>
          <t xml:space="preserve">
Model: 151
Data: B4:B9,C4:C9</t>
        </r>
      </text>
    </comment>
    <comment ref="D6" authorId="0">
      <text>
        <r>
          <rPr>
            <b/>
            <sz val="8"/>
            <color indexed="81"/>
            <rFont val="Tahoma"/>
            <family val="2"/>
          </rPr>
          <t>XL</t>
        </r>
        <r>
          <rPr>
            <b/>
            <i/>
            <sz val="8"/>
            <color indexed="81"/>
            <rFont val="Tahoma"/>
            <family val="2"/>
          </rPr>
          <t>fit</t>
        </r>
        <r>
          <rPr>
            <b/>
            <sz val="8"/>
            <color indexed="81"/>
            <rFont val="Tahoma"/>
            <family val="2"/>
          </rPr>
          <t>: Chart Cell</t>
        </r>
        <r>
          <rPr>
            <sz val="8"/>
            <color indexed="81"/>
            <rFont val="Tahoma"/>
            <family val="2"/>
          </rPr>
          <t xml:space="preserve">
1 Overlay
1: Fit Overlay (Fit Cell = D3)</t>
        </r>
      </text>
    </comment>
    <comment ref="E25" authorId="0">
      <text>
        <r>
          <rPr>
            <b/>
            <sz val="8"/>
            <color indexed="81"/>
            <rFont val="Tahoma"/>
            <family val="2"/>
          </rPr>
          <t>XL</t>
        </r>
        <r>
          <rPr>
            <b/>
            <i/>
            <sz val="8"/>
            <color indexed="81"/>
            <rFont val="Tahoma"/>
            <family val="2"/>
          </rPr>
          <t>fit</t>
        </r>
        <r>
          <rPr>
            <b/>
            <sz val="8"/>
            <color indexed="81"/>
            <rFont val="Tahoma"/>
            <family val="2"/>
          </rPr>
          <t>: Fit Cell</t>
        </r>
        <r>
          <rPr>
            <sz val="8"/>
            <color indexed="81"/>
            <rFont val="Tahoma"/>
            <family val="2"/>
          </rPr>
          <t xml:space="preserve">
Model: 151
Data: B26:B31,C26:C31</t>
        </r>
      </text>
    </comment>
    <comment ref="E29" authorId="0">
      <text>
        <r>
          <rPr>
            <b/>
            <sz val="8"/>
            <color indexed="81"/>
            <rFont val="Tahoma"/>
            <family val="2"/>
          </rPr>
          <t>XL</t>
        </r>
        <r>
          <rPr>
            <b/>
            <i/>
            <sz val="8"/>
            <color indexed="81"/>
            <rFont val="Tahoma"/>
            <family val="2"/>
          </rPr>
          <t>fit</t>
        </r>
        <r>
          <rPr>
            <b/>
            <sz val="8"/>
            <color indexed="81"/>
            <rFont val="Tahoma"/>
            <family val="2"/>
          </rPr>
          <t>: Chart Cell</t>
        </r>
        <r>
          <rPr>
            <sz val="8"/>
            <color indexed="81"/>
            <rFont val="Tahoma"/>
            <family val="2"/>
          </rPr>
          <t xml:space="preserve">
1 Overlay
1: Fit Overlay (Fit Cell = E25)</t>
        </r>
      </text>
    </comment>
  </commentList>
</comments>
</file>

<file path=xl/sharedStrings.xml><?xml version="1.0" encoding="utf-8"?>
<sst xmlns="http://schemas.openxmlformats.org/spreadsheetml/2006/main" count="62" uniqueCount="27">
  <si>
    <t>n-3He data ENDF</t>
  </si>
  <si>
    <t>En (eV)</t>
  </si>
  <si>
    <t>sig (b)</t>
  </si>
  <si>
    <t>J.Als-Nielsen 1964</t>
  </si>
  <si>
    <t>delSig(b)</t>
  </si>
  <si>
    <t>thickness (cm)</t>
  </si>
  <si>
    <t>P(3He) Pa</t>
  </si>
  <si>
    <t>3He den (/cm^3)</t>
  </si>
  <si>
    <t>e^(-nsigt)</t>
  </si>
  <si>
    <t>n sig t</t>
  </si>
  <si>
    <t>efficiency</t>
  </si>
  <si>
    <t>v/vo</t>
  </si>
  <si>
    <t>eff(th)</t>
  </si>
  <si>
    <t>ToF (ms)</t>
  </si>
  <si>
    <t>L (m)</t>
  </si>
  <si>
    <t>Melkonian</t>
  </si>
  <si>
    <t>Tof (us/m)</t>
  </si>
  <si>
    <t>sig (b/proton)</t>
  </si>
  <si>
    <t>corr sig (b/proton)</t>
  </si>
  <si>
    <t>L(m)</t>
  </si>
  <si>
    <t>nn 31MJ</t>
  </si>
  <si>
    <t>t(ms)</t>
  </si>
  <si>
    <t xml:space="preserve"> dN/dt</t>
  </si>
  <si>
    <t>Err(dN/dt)</t>
  </si>
  <si>
    <t>Melkonian H20</t>
  </si>
  <si>
    <t>ToF (ms</t>
  </si>
  <si>
    <t>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</si>
</sst>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1" fontId="0" fillId="0" borderId="0" xfId="0" applyNumberFormat="1"/>
    <xf numFmtId="0" fontId="0" fillId="0" borderId="0" xfId="0" applyNumberFormat="1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4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5.emf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XLfit4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definedNames>
      <definedName name="xf_DataRange"/>
      <definedName name="xf_Init"/>
      <definedName name="xf_LabelX"/>
      <definedName name="xf_LabelY"/>
      <definedName name="xf_ScaleX"/>
      <definedName name="xf_ScaleY"/>
      <definedName name="xf_Text"/>
      <definedName name="xf4_Areas"/>
      <definedName name="xf4_C2DFit"/>
      <definedName name="xf4_Chart2D"/>
      <definedName name="xf4_FitData"/>
      <definedName name="xf4_SetData"/>
      <definedName name="xf4_SetModel"/>
      <definedName name="xf4_SetParameters"/>
      <definedName name="xf4_XLabel"/>
      <definedName name="xf4_YLabel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7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7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8.bin"/><Relationship Id="rId5" Type="http://schemas.openxmlformats.org/officeDocument/2006/relationships/oleObject" Target="../embeddings/oleObject7.bin"/><Relationship Id="rId4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7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2.bin"/><Relationship Id="rId5" Type="http://schemas.openxmlformats.org/officeDocument/2006/relationships/oleObject" Target="../embeddings/oleObject11.bin"/><Relationship Id="rId4" Type="http://schemas.openxmlformats.org/officeDocument/2006/relationships/oleObject" Target="../embeddings/oleObject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3.bin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oleObject" Target="../embeddings/oleObject15.bin"/><Relationship Id="rId4" Type="http://schemas.openxmlformats.org/officeDocument/2006/relationships/oleObject" Target="../embeddings/oleObject1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M30"/>
  <sheetViews>
    <sheetView topLeftCell="A7" workbookViewId="0">
      <selection activeCell="E31" sqref="E31"/>
    </sheetView>
  </sheetViews>
  <sheetFormatPr defaultRowHeight="15"/>
  <cols>
    <col min="4" max="5" width="16.85546875" customWidth="1"/>
    <col min="6" max="6" width="12.7109375" customWidth="1"/>
    <col min="7" max="7" width="16.5703125" customWidth="1"/>
  </cols>
  <sheetData>
    <row r="1" spans="1:13">
      <c r="D1" t="s">
        <v>5</v>
      </c>
      <c r="F1" t="s">
        <v>6</v>
      </c>
      <c r="G1" t="s">
        <v>7</v>
      </c>
      <c r="I1" t="s">
        <v>14</v>
      </c>
    </row>
    <row r="2" spans="1:13">
      <c r="D2">
        <v>28</v>
      </c>
      <c r="F2" s="1">
        <v>50000</v>
      </c>
      <c r="G2" s="1">
        <f>F2/1.38E-23/300/1000000</f>
        <v>1.2077294685990337E+19</v>
      </c>
      <c r="I2">
        <v>11.571999999999999</v>
      </c>
    </row>
    <row r="3" spans="1:13">
      <c r="A3" t="s">
        <v>0</v>
      </c>
    </row>
    <row r="4" spans="1:13">
      <c r="A4" t="s">
        <v>1</v>
      </c>
      <c r="B4" t="s">
        <v>2</v>
      </c>
      <c r="C4" t="s">
        <v>4</v>
      </c>
      <c r="E4" t="s">
        <v>9</v>
      </c>
      <c r="F4" t="s">
        <v>8</v>
      </c>
      <c r="G4" t="s">
        <v>10</v>
      </c>
      <c r="H4" t="s">
        <v>11</v>
      </c>
      <c r="I4" t="s">
        <v>13</v>
      </c>
      <c r="J4" t="s">
        <v>10</v>
      </c>
    </row>
    <row r="5" spans="1:13">
      <c r="A5" s="1">
        <v>3.0279999999999999E-4</v>
      </c>
      <c r="B5" s="3">
        <v>48639</v>
      </c>
      <c r="C5" s="3">
        <v>612.85140000000001</v>
      </c>
      <c r="D5" t="s">
        <v>3</v>
      </c>
      <c r="E5">
        <f>(G$2*B5*D$2*1E-24)</f>
        <v>16.447971014492751</v>
      </c>
      <c r="F5" s="2">
        <f>1/EXP(G$2*B5*D$2*1E-24)</f>
        <v>7.1901334312927664E-8</v>
      </c>
      <c r="G5">
        <f>1-F5</f>
        <v>0.99999992809866567</v>
      </c>
      <c r="H5">
        <f>SQRT(A5/0.02526)</f>
        <v>0.10948667384573366</v>
      </c>
      <c r="I5">
        <f>I$2/H5/2.2</f>
        <v>48.042376439449797</v>
      </c>
      <c r="J5">
        <f>1-F5</f>
        <v>0.99999992809866567</v>
      </c>
      <c r="M5" t="str">
        <f>[1]!xf4_FitData("",[1]!xf4_SetModel("553")&amp;[1]!xf_DataRange(A4:C26,TRUE),[1]!xf4_SetParameters(1,FALSE,TRUE,1,FALSE,TRUE,1,FALSE,TRUE),[1]!xf4_SetData([1]!xf_Text([1]!xf4_Areas(A4)),A5:A26,[1]!xf_Text([1]!xf4_Areas(B4)),B5:B26))</f>
        <v>#NoObject</v>
      </c>
    </row>
    <row r="6" spans="1:13">
      <c r="A6" s="1">
        <v>4.9899999999999999E-4</v>
      </c>
      <c r="B6" s="3">
        <v>38062</v>
      </c>
      <c r="C6" s="3">
        <v>79.930199999999999</v>
      </c>
      <c r="D6" t="s">
        <v>3</v>
      </c>
      <c r="E6">
        <f t="shared" ref="E6:E26" si="0">(G$2*B6*D$2*1E-24)</f>
        <v>12.871207729468598</v>
      </c>
      <c r="F6" s="2">
        <f t="shared" ref="F6:F26" si="1">1/EXP(G$2*B6*D$2*1E-24)</f>
        <v>2.5710203115250894E-6</v>
      </c>
      <c r="G6">
        <f t="shared" ref="G6:G26" si="2">1-F6</f>
        <v>0.99999742897968846</v>
      </c>
      <c r="H6">
        <f t="shared" ref="H6:H26" si="3">SQRT(A6/0.02526)</f>
        <v>0.14055088990260747</v>
      </c>
      <c r="I6">
        <f t="shared" ref="I6:I26" si="4">I$2/H6/2.2</f>
        <v>37.424167172792956</v>
      </c>
      <c r="J6">
        <f t="shared" ref="J6:J26" si="5">1-F6</f>
        <v>0.99999742897968846</v>
      </c>
    </row>
    <row r="7" spans="1:13">
      <c r="A7" s="1">
        <v>6.4950000000000001E-4</v>
      </c>
      <c r="B7" s="3">
        <v>33310</v>
      </c>
      <c r="C7" s="3">
        <v>62.622799999999998</v>
      </c>
      <c r="D7" t="s">
        <v>3</v>
      </c>
      <c r="E7">
        <f t="shared" si="0"/>
        <v>11.264251207729467</v>
      </c>
      <c r="F7" s="2">
        <f t="shared" si="1"/>
        <v>1.282324257187996E-5</v>
      </c>
      <c r="G7">
        <f t="shared" si="2"/>
        <v>0.9999871767574281</v>
      </c>
      <c r="H7">
        <f t="shared" si="3"/>
        <v>0.1603514548535005</v>
      </c>
      <c r="I7">
        <f t="shared" si="4"/>
        <v>32.802945285439499</v>
      </c>
      <c r="J7">
        <f t="shared" si="5"/>
        <v>0.9999871767574281</v>
      </c>
    </row>
    <row r="8" spans="1:13">
      <c r="A8" s="1">
        <v>7.7720000000000003E-4</v>
      </c>
      <c r="B8" s="3">
        <v>30529</v>
      </c>
      <c r="C8" s="3">
        <v>42.13</v>
      </c>
      <c r="D8" t="s">
        <v>3</v>
      </c>
      <c r="E8">
        <f t="shared" si="0"/>
        <v>10.32381642512077</v>
      </c>
      <c r="F8" s="2">
        <f t="shared" si="1"/>
        <v>3.2841538532873175E-5</v>
      </c>
      <c r="G8">
        <f t="shared" si="2"/>
        <v>0.99996715846146711</v>
      </c>
      <c r="H8">
        <f t="shared" si="3"/>
        <v>0.175408131705033</v>
      </c>
      <c r="I8">
        <f t="shared" si="4"/>
        <v>29.987207256988725</v>
      </c>
      <c r="J8">
        <f t="shared" si="5"/>
        <v>0.99996715846146711</v>
      </c>
      <c r="M8" t="str">
        <f>[1]!xf4_Chart2D([1]!xf_Init()&amp;[1]!xf_LabelX([1]!xf4_XLabel(M5))&amp;[1]!xf_LabelY([1]!xf4_YLabel(M5))&amp;[1]!xf_ScaleX(,,,,TRUE)&amp;[1]!xf_ScaleY(,,,,TRUE),[1]!xf4_C2DFit(M5,C5:C26,C5:C26))</f>
        <v>#NoObject</v>
      </c>
    </row>
    <row r="9" spans="1:13">
      <c r="A9" s="1">
        <v>1.003E-3</v>
      </c>
      <c r="B9" s="3">
        <v>26945</v>
      </c>
      <c r="C9" s="3">
        <v>59.817900000000002</v>
      </c>
      <c r="D9" t="s">
        <v>3</v>
      </c>
      <c r="E9">
        <f t="shared" si="0"/>
        <v>9.1118357487922701</v>
      </c>
      <c r="F9" s="2">
        <f t="shared" si="1"/>
        <v>1.1035195061562262E-4</v>
      </c>
      <c r="G9">
        <f t="shared" si="2"/>
        <v>0.99988964804938441</v>
      </c>
      <c r="H9">
        <f t="shared" si="3"/>
        <v>0.19926627088941221</v>
      </c>
      <c r="I9">
        <f t="shared" si="4"/>
        <v>26.396840652069848</v>
      </c>
      <c r="J9">
        <f t="shared" si="5"/>
        <v>0.99988964804938441</v>
      </c>
    </row>
    <row r="10" spans="1:13">
      <c r="A10" s="1">
        <v>1.395E-3</v>
      </c>
      <c r="B10" s="3">
        <v>22748</v>
      </c>
      <c r="C10" s="3">
        <v>22.293040000000001</v>
      </c>
      <c r="D10" t="s">
        <v>3</v>
      </c>
      <c r="E10">
        <f t="shared" si="0"/>
        <v>7.6925603864734278</v>
      </c>
      <c r="F10" s="2">
        <f t="shared" si="1"/>
        <v>4.5620860476157263E-4</v>
      </c>
      <c r="G10">
        <f t="shared" si="2"/>
        <v>0.99954379139523841</v>
      </c>
      <c r="H10">
        <f t="shared" si="3"/>
        <v>0.23500138979727508</v>
      </c>
      <c r="I10">
        <f t="shared" si="4"/>
        <v>22.382846350558012</v>
      </c>
      <c r="J10">
        <f t="shared" si="5"/>
        <v>0.99954379139523841</v>
      </c>
    </row>
    <row r="11" spans="1:13">
      <c r="A11" s="1">
        <v>2.0249999999999999E-3</v>
      </c>
      <c r="B11" s="3">
        <v>18815</v>
      </c>
      <c r="C11" s="3">
        <v>31.985499999999998</v>
      </c>
      <c r="D11" t="s">
        <v>3</v>
      </c>
      <c r="E11">
        <f t="shared" si="0"/>
        <v>6.3625603864734286</v>
      </c>
      <c r="F11" s="2">
        <f t="shared" si="1"/>
        <v>1.7249445283857221E-3</v>
      </c>
      <c r="G11">
        <f t="shared" si="2"/>
        <v>0.99827505547161433</v>
      </c>
      <c r="H11">
        <f t="shared" si="3"/>
        <v>0.28313648790618273</v>
      </c>
      <c r="I11">
        <f t="shared" si="4"/>
        <v>18.577612652110385</v>
      </c>
      <c r="J11">
        <f t="shared" si="5"/>
        <v>0.99827505547161433</v>
      </c>
    </row>
    <row r="12" spans="1:13">
      <c r="A12" s="1">
        <v>3.0539999999999999E-3</v>
      </c>
      <c r="B12" s="3">
        <v>15236</v>
      </c>
      <c r="C12" s="3">
        <v>18.283200000000001</v>
      </c>
      <c r="D12" t="s">
        <v>3</v>
      </c>
      <c r="E12">
        <f t="shared" si="0"/>
        <v>5.1522705314009656</v>
      </c>
      <c r="F12" s="2">
        <f t="shared" si="1"/>
        <v>5.7862519338682319E-3</v>
      </c>
      <c r="G12">
        <f t="shared" si="2"/>
        <v>0.99421374806613172</v>
      </c>
      <c r="H12">
        <f t="shared" si="3"/>
        <v>0.34771053022104942</v>
      </c>
      <c r="I12">
        <f t="shared" si="4"/>
        <v>15.127525751538409</v>
      </c>
      <c r="J12">
        <f t="shared" si="5"/>
        <v>0.99421374806613172</v>
      </c>
    </row>
    <row r="13" spans="1:13">
      <c r="A13" s="1">
        <v>5.313E-3</v>
      </c>
      <c r="B13" s="3">
        <v>11542</v>
      </c>
      <c r="C13" s="3">
        <v>15.69712</v>
      </c>
      <c r="D13" t="s">
        <v>3</v>
      </c>
      <c r="E13">
        <f t="shared" si="0"/>
        <v>3.9030917874396129</v>
      </c>
      <c r="F13" s="2">
        <f t="shared" si="1"/>
        <v>2.0179424406341271E-2</v>
      </c>
      <c r="G13">
        <f t="shared" si="2"/>
        <v>0.97982057559365876</v>
      </c>
      <c r="H13">
        <f t="shared" si="3"/>
        <v>0.45862025856660099</v>
      </c>
      <c r="I13">
        <f t="shared" si="4"/>
        <v>11.469183712991475</v>
      </c>
      <c r="J13">
        <f t="shared" si="5"/>
        <v>0.97982057559365876</v>
      </c>
    </row>
    <row r="14" spans="1:13">
      <c r="A14" s="1">
        <v>1.0057999999999999E-2</v>
      </c>
      <c r="B14" s="3">
        <v>8460.5</v>
      </c>
      <c r="C14" s="3">
        <v>29.18872</v>
      </c>
      <c r="D14" t="s">
        <v>3</v>
      </c>
      <c r="E14">
        <f t="shared" si="0"/>
        <v>2.8610386473429945</v>
      </c>
      <c r="F14" s="2">
        <f t="shared" si="1"/>
        <v>5.720930909952341E-2</v>
      </c>
      <c r="G14">
        <f t="shared" si="2"/>
        <v>0.94279069090047662</v>
      </c>
      <c r="H14">
        <f t="shared" si="3"/>
        <v>0.6310142146053811</v>
      </c>
      <c r="I14">
        <f t="shared" si="4"/>
        <v>8.3357868622491456</v>
      </c>
      <c r="J14">
        <f t="shared" si="5"/>
        <v>0.94279069090047662</v>
      </c>
    </row>
    <row r="15" spans="1:13">
      <c r="A15" s="1">
        <v>1.0057999999999999E-2</v>
      </c>
      <c r="B15" s="3">
        <v>8547.5</v>
      </c>
      <c r="C15" s="3">
        <v>12.05198</v>
      </c>
      <c r="D15" t="s">
        <v>3</v>
      </c>
      <c r="E15">
        <f t="shared" si="0"/>
        <v>2.8904589371980669</v>
      </c>
      <c r="F15" s="2">
        <f t="shared" si="1"/>
        <v>5.5550712472116813E-2</v>
      </c>
      <c r="G15">
        <f t="shared" si="2"/>
        <v>0.94444928752788315</v>
      </c>
      <c r="H15">
        <f t="shared" si="3"/>
        <v>0.6310142146053811</v>
      </c>
      <c r="I15">
        <f t="shared" si="4"/>
        <v>8.3357868622491456</v>
      </c>
      <c r="J15">
        <f t="shared" si="5"/>
        <v>0.94444928752788315</v>
      </c>
    </row>
    <row r="16" spans="1:13">
      <c r="A16" s="1">
        <v>1.9782000000000001E-2</v>
      </c>
      <c r="B16" s="3">
        <v>6049.3</v>
      </c>
      <c r="C16" s="3">
        <v>8.6504989999999999</v>
      </c>
      <c r="D16" t="s">
        <v>3</v>
      </c>
      <c r="E16">
        <f t="shared" si="0"/>
        <v>2.0456570048309177</v>
      </c>
      <c r="F16" s="2">
        <f t="shared" si="1"/>
        <v>0.12929521448524198</v>
      </c>
      <c r="G16">
        <f t="shared" si="2"/>
        <v>0.87070478551475805</v>
      </c>
      <c r="H16">
        <f t="shared" si="3"/>
        <v>0.88494937252025352</v>
      </c>
      <c r="I16">
        <f t="shared" si="4"/>
        <v>5.9438428494728557</v>
      </c>
      <c r="J16">
        <f t="shared" si="5"/>
        <v>0.87070478551475805</v>
      </c>
    </row>
    <row r="17" spans="1:13">
      <c r="A17" s="1">
        <v>5.1180000000000003E-2</v>
      </c>
      <c r="B17" s="3">
        <v>3699.2</v>
      </c>
      <c r="C17" s="3">
        <v>8.2492160000000005</v>
      </c>
      <c r="D17" t="s">
        <v>3</v>
      </c>
      <c r="E17">
        <f t="shared" si="0"/>
        <v>1.2509371980676327</v>
      </c>
      <c r="F17" s="2">
        <f t="shared" si="1"/>
        <v>0.28623641090324986</v>
      </c>
      <c r="G17">
        <f t="shared" si="2"/>
        <v>0.7137635890967502</v>
      </c>
      <c r="H17">
        <f t="shared" si="3"/>
        <v>1.4234213241458953</v>
      </c>
      <c r="I17">
        <f t="shared" si="4"/>
        <v>3.695321905589823</v>
      </c>
      <c r="J17">
        <f t="shared" si="5"/>
        <v>0.7137635890967502</v>
      </c>
    </row>
    <row r="18" spans="1:13">
      <c r="A18" s="1">
        <v>5.1180000000000003E-2</v>
      </c>
      <c r="B18" s="3">
        <v>3723.5</v>
      </c>
      <c r="C18" s="3">
        <v>5.0639599999999998</v>
      </c>
      <c r="D18" t="s">
        <v>3</v>
      </c>
      <c r="E18">
        <f t="shared" si="0"/>
        <v>1.2591545893719804</v>
      </c>
      <c r="F18" s="2">
        <f t="shared" si="1"/>
        <v>0.28389393202350482</v>
      </c>
      <c r="G18">
        <f t="shared" si="2"/>
        <v>0.71610606797649523</v>
      </c>
      <c r="H18">
        <f t="shared" si="3"/>
        <v>1.4234213241458953</v>
      </c>
      <c r="I18">
        <f t="shared" si="4"/>
        <v>3.695321905589823</v>
      </c>
      <c r="J18">
        <f t="shared" si="5"/>
        <v>0.71610606797649523</v>
      </c>
    </row>
    <row r="19" spans="1:13">
      <c r="A19" s="1">
        <v>0.10047</v>
      </c>
      <c r="B19" s="3">
        <v>2652.7</v>
      </c>
      <c r="C19" s="3">
        <v>6.472588</v>
      </c>
      <c r="D19" t="s">
        <v>3</v>
      </c>
      <c r="E19">
        <f t="shared" si="0"/>
        <v>0.89704830917874379</v>
      </c>
      <c r="F19" s="2">
        <f t="shared" si="1"/>
        <v>0.40777150053208888</v>
      </c>
      <c r="G19">
        <f t="shared" si="2"/>
        <v>0.59222849946791112</v>
      </c>
      <c r="H19">
        <f t="shared" si="3"/>
        <v>1.9943506911611399</v>
      </c>
      <c r="I19">
        <f t="shared" si="4"/>
        <v>2.6374498844721992</v>
      </c>
      <c r="J19">
        <f t="shared" si="5"/>
        <v>0.59222849946791112</v>
      </c>
    </row>
    <row r="20" spans="1:13">
      <c r="A20" s="1">
        <v>0.10047</v>
      </c>
      <c r="B20" s="3">
        <v>2648.4</v>
      </c>
      <c r="C20" s="3">
        <v>3.0986280000000002</v>
      </c>
      <c r="D20" t="s">
        <v>3</v>
      </c>
      <c r="E20">
        <f t="shared" si="0"/>
        <v>0.89559420289855063</v>
      </c>
      <c r="F20" s="2">
        <f t="shared" si="1"/>
        <v>0.40836487494207063</v>
      </c>
      <c r="G20">
        <f t="shared" si="2"/>
        <v>0.59163512505792937</v>
      </c>
      <c r="H20">
        <f t="shared" si="3"/>
        <v>1.9943506911611399</v>
      </c>
      <c r="I20">
        <f t="shared" si="4"/>
        <v>2.6374498844721992</v>
      </c>
      <c r="J20">
        <f t="shared" si="5"/>
        <v>0.59163512505792937</v>
      </c>
    </row>
    <row r="21" spans="1:13">
      <c r="A21" s="1">
        <v>0.19954</v>
      </c>
      <c r="B21" s="3">
        <v>1907.2</v>
      </c>
      <c r="C21" s="3">
        <v>2.1169920000000002</v>
      </c>
      <c r="D21" t="s">
        <v>3</v>
      </c>
      <c r="E21">
        <f t="shared" si="0"/>
        <v>0.64494685990338152</v>
      </c>
      <c r="F21" s="2">
        <f t="shared" si="1"/>
        <v>0.52469042346557504</v>
      </c>
      <c r="G21">
        <f t="shared" si="2"/>
        <v>0.47530957653442496</v>
      </c>
      <c r="H21">
        <f t="shared" si="3"/>
        <v>2.8105952686315119</v>
      </c>
      <c r="I21">
        <f t="shared" si="4"/>
        <v>1.8714896658034692</v>
      </c>
      <c r="J21">
        <f t="shared" si="5"/>
        <v>0.47530957653442496</v>
      </c>
    </row>
    <row r="22" spans="1:13">
      <c r="A22" s="1">
        <v>0.50524000000000002</v>
      </c>
      <c r="B22" s="3">
        <v>1192.0999999999999</v>
      </c>
      <c r="C22" s="3">
        <v>2.6941459999999999</v>
      </c>
      <c r="D22" t="s">
        <v>3</v>
      </c>
      <c r="E22">
        <f t="shared" si="0"/>
        <v>0.40312560386473417</v>
      </c>
      <c r="F22" s="2">
        <f t="shared" si="1"/>
        <v>0.66822816201257229</v>
      </c>
      <c r="G22">
        <f t="shared" si="2"/>
        <v>0.33177183798742771</v>
      </c>
      <c r="H22">
        <f t="shared" si="3"/>
        <v>4.472312995674022</v>
      </c>
      <c r="I22">
        <f t="shared" si="4"/>
        <v>1.1761251963106989</v>
      </c>
      <c r="J22">
        <f t="shared" si="5"/>
        <v>0.33177183798742771</v>
      </c>
    </row>
    <row r="23" spans="1:13">
      <c r="A23" s="1">
        <v>1.0251999999999999</v>
      </c>
      <c r="B23" s="3">
        <v>842.9</v>
      </c>
      <c r="C23" s="3">
        <v>2.629848</v>
      </c>
      <c r="D23" t="s">
        <v>3</v>
      </c>
      <c r="E23">
        <f t="shared" si="0"/>
        <v>0.28503864734299506</v>
      </c>
      <c r="F23" s="2">
        <f t="shared" si="1"/>
        <v>0.75198519152816223</v>
      </c>
      <c r="G23">
        <f t="shared" si="2"/>
        <v>0.24801480847183777</v>
      </c>
      <c r="H23">
        <f t="shared" si="3"/>
        <v>6.3707069130242351</v>
      </c>
      <c r="I23">
        <f t="shared" si="4"/>
        <v>0.82565405563493854</v>
      </c>
      <c r="J23">
        <f t="shared" si="5"/>
        <v>0.24801480847183777</v>
      </c>
    </row>
    <row r="24" spans="1:13">
      <c r="A24" s="1">
        <v>1.9592000000000001</v>
      </c>
      <c r="B24" s="3">
        <v>604.1</v>
      </c>
      <c r="C24" s="3">
        <v>4.4703400000000002</v>
      </c>
      <c r="D24" t="s">
        <v>3</v>
      </c>
      <c r="E24">
        <f t="shared" si="0"/>
        <v>0.20428502415458935</v>
      </c>
      <c r="F24" s="2">
        <f t="shared" si="1"/>
        <v>0.81522997783477824</v>
      </c>
      <c r="G24">
        <f t="shared" si="2"/>
        <v>0.18477002216522176</v>
      </c>
      <c r="H24">
        <f t="shared" si="3"/>
        <v>8.8068928593969105</v>
      </c>
      <c r="I24">
        <f t="shared" si="4"/>
        <v>0.59725945165639271</v>
      </c>
      <c r="J24">
        <f t="shared" si="5"/>
        <v>0.18477002216522176</v>
      </c>
    </row>
    <row r="25" spans="1:13">
      <c r="A25" s="1">
        <v>5.1843000000000004</v>
      </c>
      <c r="B25" s="3">
        <v>376.2</v>
      </c>
      <c r="C25" s="3">
        <v>5.7934799999999997</v>
      </c>
      <c r="D25" t="s">
        <v>3</v>
      </c>
      <c r="E25">
        <f t="shared" si="0"/>
        <v>0.12721739130434778</v>
      </c>
      <c r="F25" s="2">
        <f t="shared" si="1"/>
        <v>0.88054222956506722</v>
      </c>
      <c r="G25">
        <f t="shared" si="2"/>
        <v>0.11945777043493278</v>
      </c>
      <c r="H25">
        <f t="shared" si="3"/>
        <v>14.326113558506067</v>
      </c>
      <c r="I25">
        <f t="shared" si="4"/>
        <v>0.36716168544377464</v>
      </c>
      <c r="J25">
        <f t="shared" si="5"/>
        <v>0.11945777043493278</v>
      </c>
    </row>
    <row r="26" spans="1:13">
      <c r="A26" s="1">
        <v>11.036</v>
      </c>
      <c r="B26" s="3">
        <v>276.3</v>
      </c>
      <c r="C26" s="3">
        <v>11.68749</v>
      </c>
      <c r="D26" t="s">
        <v>3</v>
      </c>
      <c r="E26">
        <f t="shared" si="0"/>
        <v>9.343478260869563E-2</v>
      </c>
      <c r="F26" s="2">
        <f t="shared" si="1"/>
        <v>0.91079741532072434</v>
      </c>
      <c r="G26">
        <f t="shared" si="2"/>
        <v>8.9202584679275665E-2</v>
      </c>
      <c r="H26">
        <f t="shared" si="3"/>
        <v>20.902063981853665</v>
      </c>
      <c r="I26">
        <f t="shared" si="4"/>
        <v>0.25164978944502897</v>
      </c>
      <c r="J26">
        <f t="shared" si="5"/>
        <v>8.9202584679275665E-2</v>
      </c>
      <c r="M26" t="str">
        <f>[1]!xf4_FitData("",[1]!xf4_SetModel("553"),[1]!xf4_SetParameters(1,FALSE,TRUE,1,FALSE,TRUE,1,FALSE,TRUE),[1]!xf4_SetData(,A4:A26,,G4:G26))</f>
        <v>#Ok</v>
      </c>
    </row>
    <row r="27" spans="1:13">
      <c r="M27" t="str">
        <f>[1]!xf4_Chart2D([1]!xf_Init()&amp;[1]!xf_ScaleX(,,,,TRUE)&amp;[1]!xf_ScaleY(,,,,TRUE),[1]!xf4_C2DFit(M26))</f>
        <v>#NoObject</v>
      </c>
    </row>
    <row r="29" spans="1:13">
      <c r="D29" t="s">
        <v>12</v>
      </c>
      <c r="G29" t="str">
        <f>[1]!xf4_FitData("",[1]!xf4_SetModel("505")&amp;[1]!xf_DataRange(I4:J26,TRUE),[1]!xf4_SetParameters(1,FALSE,TRUE,1,FALSE,TRUE),[1]!xf4_SetData([1]!xf_Text([1]!xf4_Areas(I4)),I5:I26,[1]!xf_Text([1]!xf4_Areas(J4)),J5:J26))</f>
        <v>#Ok</v>
      </c>
    </row>
    <row r="30" spans="1:13">
      <c r="D30">
        <f>0.25175*(0.02526+0.045283)^(-0.450401)</f>
        <v>0.83104967294237575</v>
      </c>
      <c r="G30" t="str">
        <f>[1]!xf4_Chart2D([1]!xf_Init()&amp;[1]!xf_LabelX([1]!xf4_XLabel(G29))&amp;[1]!xf_LabelY([1]!xf4_YLabel(G29))&amp;[1]!xf_ScaleX(,,,,TRUE)&amp;[1]!xf_ScaleY(,,,,TRUE),[1]!xf4_C2DFit(G29))</f>
        <v>#Ok</v>
      </c>
    </row>
  </sheetData>
  <pageMargins left="0.7" right="0.7" top="0.75" bottom="0.75" header="0.3" footer="0.3"/>
  <pageSetup scale="61" orientation="landscape" r:id="rId1"/>
  <legacyDrawing r:id="rId2"/>
  <oleObjects>
    <oleObject progId="IDBS_XLfitContainer.XFCObjectRepository" shapeId="1025" r:id="rId3"/>
    <oleObject progId="IDBS_MathIQ.Chart2DObj" shapeId="1028" r:id="rId4"/>
    <oleObject progId="IDBS_MathIQ.Chart2DObj" shapeId="1033" r:id="rId5"/>
    <oleObject progId="IDBS_MathIQ.Chart2DObj" shapeId="1036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1:I38"/>
  <sheetViews>
    <sheetView topLeftCell="A13" workbookViewId="0">
      <selection activeCell="H32" sqref="H32"/>
    </sheetView>
  </sheetViews>
  <sheetFormatPr defaultRowHeight="15"/>
  <cols>
    <col min="2" max="2" width="11.28515625" customWidth="1"/>
    <col min="3" max="3" width="17" customWidth="1"/>
    <col min="4" max="4" width="19.140625" customWidth="1"/>
    <col min="9" max="9" width="18.7109375" customWidth="1"/>
  </cols>
  <sheetData>
    <row r="1" spans="2:9">
      <c r="B1" t="s">
        <v>15</v>
      </c>
    </row>
    <row r="2" spans="2:9">
      <c r="B2" t="s">
        <v>16</v>
      </c>
      <c r="C2" t="s">
        <v>17</v>
      </c>
      <c r="D2" t="s">
        <v>18</v>
      </c>
      <c r="H2" t="s">
        <v>16</v>
      </c>
      <c r="I2" t="s">
        <v>18</v>
      </c>
    </row>
    <row r="3" spans="2:9">
      <c r="B3">
        <v>100</v>
      </c>
      <c r="C3">
        <v>21.8</v>
      </c>
      <c r="D3">
        <v>21.8</v>
      </c>
      <c r="H3">
        <v>100</v>
      </c>
      <c r="I3">
        <v>21.8</v>
      </c>
    </row>
    <row r="4" spans="2:9">
      <c r="B4">
        <v>200</v>
      </c>
      <c r="C4">
        <v>24.5</v>
      </c>
      <c r="D4">
        <v>25.3</v>
      </c>
      <c r="H4">
        <v>200</v>
      </c>
      <c r="I4">
        <v>25.3</v>
      </c>
    </row>
    <row r="5" spans="2:9">
      <c r="B5">
        <v>400</v>
      </c>
      <c r="C5">
        <v>33.200000000000003</v>
      </c>
      <c r="D5">
        <v>29.7</v>
      </c>
      <c r="H5">
        <v>400</v>
      </c>
      <c r="I5">
        <v>29.7</v>
      </c>
    </row>
    <row r="6" spans="2:9">
      <c r="B6">
        <v>600</v>
      </c>
      <c r="C6">
        <v>43.4</v>
      </c>
      <c r="D6">
        <v>35</v>
      </c>
      <c r="H6">
        <v>600</v>
      </c>
      <c r="I6">
        <v>35</v>
      </c>
    </row>
    <row r="7" spans="2:9">
      <c r="B7">
        <v>800</v>
      </c>
      <c r="C7">
        <v>53.4</v>
      </c>
      <c r="D7">
        <v>38.1</v>
      </c>
      <c r="H7">
        <v>800</v>
      </c>
      <c r="I7">
        <v>38.1</v>
      </c>
    </row>
    <row r="8" spans="2:9">
      <c r="B8">
        <v>1000</v>
      </c>
      <c r="C8">
        <v>63.7</v>
      </c>
      <c r="D8">
        <v>43.2</v>
      </c>
      <c r="H8">
        <v>1000</v>
      </c>
      <c r="I8">
        <v>43.2</v>
      </c>
    </row>
    <row r="10" spans="2:9">
      <c r="B10" t="str">
        <f>[1]!xf4_FitData("",[1]!xf4_SetModel("150")&amp;[1]!xf_DataRange(B2:C8,TRUE),[1]!xf4_SetParameters(1,FALSE,TRUE,1,FALSE,TRUE,0,FALSE,TRUE),[1]!xf4_SetData([1]!xf_Text([1]!xf4_Areas(B2)),B3:B8,[1]!xf_Text([1]!xf4_Areas(C2)),C3:C8))</f>
        <v>#Ok</v>
      </c>
    </row>
    <row r="11" spans="2:9">
      <c r="I11" t="str">
        <f>[1]!xf4_FitData("",[1]!xf4_SetModel("150")&amp;[1]!xf_DataRange(H2:I8,TRUE),[1]!xf4_SetParameters(1,FALSE,TRUE,1,FALSE,TRUE,0,FALSE,TRUE),[1]!xf4_SetData([1]!xf_Text([1]!xf4_Areas(H2)),H3:H8,[1]!xf_Text([1]!xf4_Areas(I2)),I3:I8))</f>
        <v>#Ok</v>
      </c>
    </row>
    <row r="12" spans="2:9">
      <c r="B12" t="str">
        <f>[1]!xf4_Chart2D([1]!xf_Init()&amp;[1]!xf_LabelX([1]!xf4_XLabel(B10))&amp;[1]!xf_LabelY([1]!xf4_YLabel(B10))&amp;[1]!xf_ScaleX(,,,,FALSE)&amp;[1]!xf_ScaleY(,,,,FALSE),[1]!xf4_C2DFit(B10))</f>
        <v>#Ok</v>
      </c>
    </row>
    <row r="13" spans="2:9">
      <c r="I13" t="str">
        <f>[1]!xf4_Chart2D([1]!xf_Init()&amp;[1]!xf_LabelX([1]!xf4_XLabel(I11))&amp;[1]!xf_LabelY([1]!xf4_YLabel(I11))&amp;[1]!xf_ScaleX(,,,,FALSE)&amp;[1]!xf_ScaleY(,,,,FALSE),[1]!xf4_C2DFit(I11))</f>
        <v>#Ok</v>
      </c>
    </row>
    <row r="30" spans="2:8">
      <c r="E30" t="s">
        <v>19</v>
      </c>
    </row>
    <row r="31" spans="2:8">
      <c r="B31" t="s">
        <v>15</v>
      </c>
      <c r="E31">
        <v>11.571999999999999</v>
      </c>
    </row>
    <row r="32" spans="2:8">
      <c r="B32" t="s">
        <v>16</v>
      </c>
      <c r="C32" t="s">
        <v>17</v>
      </c>
      <c r="D32" t="s">
        <v>18</v>
      </c>
      <c r="E32" t="s">
        <v>13</v>
      </c>
      <c r="F32" t="s">
        <v>2</v>
      </c>
      <c r="H32" t="str">
        <f>[1]!xf4_FitData("",[1]!xf4_SetModel("150")&amp;[1]!xf_DataRange(E32:F38,TRUE),[1]!xf4_SetParameters(1,FALSE,TRUE,1,FALSE,TRUE,0,FALSE,TRUE),[1]!xf4_SetData([1]!xf_Text([1]!xf4_Areas(E32)),E33:E38,[1]!xf_Text([1]!xf4_Areas(F32)),F33:F38))</f>
        <v>#Ok</v>
      </c>
    </row>
    <row r="33" spans="2:8">
      <c r="B33">
        <v>100</v>
      </c>
      <c r="C33">
        <v>21.8</v>
      </c>
      <c r="D33">
        <v>21.8</v>
      </c>
      <c r="E33">
        <f>B33*E$31/1000</f>
        <v>1.1571999999999998</v>
      </c>
      <c r="F33">
        <f>C33</f>
        <v>21.8</v>
      </c>
    </row>
    <row r="34" spans="2:8">
      <c r="B34">
        <v>200</v>
      </c>
      <c r="C34">
        <v>24.5</v>
      </c>
      <c r="D34">
        <v>25.3</v>
      </c>
      <c r="E34">
        <f t="shared" ref="E34:E38" si="0">B34*E$31/1000</f>
        <v>2.3143999999999996</v>
      </c>
      <c r="F34">
        <f t="shared" ref="F34:F38" si="1">C34</f>
        <v>24.5</v>
      </c>
    </row>
    <row r="35" spans="2:8">
      <c r="B35">
        <v>400</v>
      </c>
      <c r="C35">
        <v>33.200000000000003</v>
      </c>
      <c r="D35">
        <v>29.7</v>
      </c>
      <c r="E35">
        <f t="shared" si="0"/>
        <v>4.6287999999999991</v>
      </c>
      <c r="F35">
        <f t="shared" si="1"/>
        <v>33.200000000000003</v>
      </c>
      <c r="H35" t="str">
        <f>[1]!xf4_Chart2D([1]!xf_Init()&amp;[1]!xf_LabelX([1]!xf4_XLabel(H32))&amp;[1]!xf_LabelY([1]!xf4_YLabel(H32))&amp;[1]!xf_ScaleX(,,,,FALSE)&amp;[1]!xf_ScaleY(,,,,FALSE),[1]!xf4_C2DFit(H32))</f>
        <v>#Ok</v>
      </c>
    </row>
    <row r="36" spans="2:8">
      <c r="B36">
        <v>600</v>
      </c>
      <c r="C36">
        <v>43.4</v>
      </c>
      <c r="D36">
        <v>35</v>
      </c>
      <c r="E36">
        <f t="shared" si="0"/>
        <v>6.9432</v>
      </c>
      <c r="F36">
        <f t="shared" si="1"/>
        <v>43.4</v>
      </c>
    </row>
    <row r="37" spans="2:8">
      <c r="B37">
        <v>800</v>
      </c>
      <c r="C37">
        <v>53.4</v>
      </c>
      <c r="D37">
        <v>38.1</v>
      </c>
      <c r="E37">
        <f t="shared" si="0"/>
        <v>9.2575999999999983</v>
      </c>
      <c r="F37">
        <f t="shared" si="1"/>
        <v>53.4</v>
      </c>
    </row>
    <row r="38" spans="2:8">
      <c r="B38">
        <v>1000</v>
      </c>
      <c r="C38">
        <v>63.7</v>
      </c>
      <c r="D38">
        <v>43.2</v>
      </c>
      <c r="E38">
        <f t="shared" si="0"/>
        <v>11.571999999999999</v>
      </c>
      <c r="F38">
        <f t="shared" si="1"/>
        <v>63.7</v>
      </c>
    </row>
  </sheetData>
  <pageMargins left="0.7" right="0.7" top="0.75" bottom="0.75" header="0.3" footer="0.3"/>
  <pageSetup orientation="portrait" r:id="rId1"/>
  <legacyDrawing r:id="rId2"/>
  <oleObjects>
    <oleObject progId="IDBS_XLfitContainer.XFCObjectRepository" shapeId="2049" r:id="rId3"/>
    <oleObject progId="IDBS_MathIQ.Chart2DObj" shapeId="2052" r:id="rId4"/>
    <oleObject progId="IDBS_MathIQ.Chart2DObj" shapeId="2055" r:id="rId5"/>
    <oleObject progId="IDBS_MathIQ.Chart2DObj" shapeId="2058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2:N39"/>
  <sheetViews>
    <sheetView tabSelected="1" topLeftCell="A9" workbookViewId="0">
      <selection activeCell="M28" sqref="M28"/>
    </sheetView>
  </sheetViews>
  <sheetFormatPr defaultRowHeight="15"/>
  <cols>
    <col min="4" max="4" width="9.85546875" customWidth="1"/>
  </cols>
  <sheetData>
    <row r="2" spans="2:14">
      <c r="B2" s="4" t="s">
        <v>20</v>
      </c>
    </row>
    <row r="3" spans="2:14">
      <c r="B3" t="s">
        <v>21</v>
      </c>
      <c r="C3" t="s">
        <v>22</v>
      </c>
      <c r="D3" t="s">
        <v>23</v>
      </c>
    </row>
    <row r="4" spans="2:14">
      <c r="B4">
        <v>1.625</v>
      </c>
      <c r="C4">
        <v>372.30768999999998</v>
      </c>
      <c r="D4">
        <v>33.846150000000002</v>
      </c>
      <c r="F4" t="str">
        <f>[1]!xf4_FitData("",[1]!xf4_SetModel("fit thick det(t)")&amp;[1]!xf_DataRange(B3:D39,TRUE),[1]!xf4_SetParameters(1,FALSE,FALSE,5.26,TRUE,FALSE),[1]!xf4_SetData([1]!xf_Text([1]!xf4_Areas(B3)),B4:B39,[1]!xf_Text([1]!xf4_Areas(A3)),C4:C39))</f>
        <v>#Ok</v>
      </c>
    </row>
    <row r="5" spans="2:14">
      <c r="B5">
        <v>1.95</v>
      </c>
      <c r="C5">
        <v>544.61537999999996</v>
      </c>
      <c r="D5">
        <v>40.9358</v>
      </c>
    </row>
    <row r="6" spans="2:14">
      <c r="B6">
        <v>2.2749999999999999</v>
      </c>
      <c r="C6">
        <v>541.53845999999999</v>
      </c>
      <c r="D6">
        <v>40.82</v>
      </c>
    </row>
    <row r="7" spans="2:14">
      <c r="B7">
        <v>2.6</v>
      </c>
      <c r="C7">
        <v>606.15385000000003</v>
      </c>
      <c r="D7">
        <v>43.186669999999999</v>
      </c>
    </row>
    <row r="8" spans="2:14">
      <c r="B8">
        <v>2.9249999999999998</v>
      </c>
      <c r="C8">
        <v>892.30768999999998</v>
      </c>
      <c r="D8">
        <v>52.398110000000003</v>
      </c>
      <c r="F8" t="str">
        <f>[1]!xf4_Chart2D([1]!xf_Init()&amp;[1]!xf_LabelX([1]!xf4_XLabel(F4))&amp;[1]!xf_LabelY([1]!xf4_YLabel(F4))&amp;[1]!xf_ScaleX(,,,,FALSE)&amp;[1]!xf_ScaleY(,,,,FALSE),[1]!xf4_C2DFit(F4,D4:D39,D4:D39))</f>
        <v>#Ok</v>
      </c>
      <c r="N8" t="str">
        <f>[1]!xf4_FitData("",[1]!xf4_SetModel("fit thick det(t) H20")&amp;[1]!xf_DataRange(B3:D39,TRUE),[1]!xf4_SetParameters(1,FALSE,FALSE,1,FALSE,FALSE),[1]!xf4_SetData([1]!xf_Text([1]!xf4_Areas(B3)),B4:B39,[1]!xf_Text([1]!xf4_Areas(A3)),C4:C39))</f>
        <v>#Ok</v>
      </c>
    </row>
    <row r="9" spans="2:14">
      <c r="B9">
        <v>3.25</v>
      </c>
      <c r="C9">
        <v>938.46154000000001</v>
      </c>
      <c r="D9">
        <v>53.736150000000002</v>
      </c>
    </row>
    <row r="10" spans="2:14">
      <c r="B10">
        <v>3.5750000000000002</v>
      </c>
      <c r="C10">
        <v>1141.53846</v>
      </c>
      <c r="D10">
        <v>59.265720000000002</v>
      </c>
      <c r="M10" t="str">
        <f>[1]!xf4_Chart2D([1]!xf_Init()&amp;[1]!xf_LabelX([1]!xf4_XLabel(N8))&amp;[1]!xf_LabelY([1]!xf4_YLabel(N8))&amp;[1]!xf_ScaleX(,,,,FALSE)&amp;[1]!xf_ScaleY(,,,,FALSE),[1]!xf4_C2DFit(N8,D4:D39,D4:D39))</f>
        <v>#Ok</v>
      </c>
    </row>
    <row r="11" spans="2:14">
      <c r="B11">
        <v>3.9</v>
      </c>
      <c r="C11">
        <v>1092.3076900000001</v>
      </c>
      <c r="D11">
        <v>57.973669999999998</v>
      </c>
    </row>
    <row r="12" spans="2:14">
      <c r="B12">
        <v>4.2249999999999996</v>
      </c>
      <c r="C12">
        <v>1080</v>
      </c>
      <c r="D12">
        <v>57.646140000000003</v>
      </c>
    </row>
    <row r="13" spans="2:14">
      <c r="B13">
        <v>4.55</v>
      </c>
      <c r="C13">
        <v>969.23077000000001</v>
      </c>
      <c r="D13">
        <v>54.609969999999997</v>
      </c>
    </row>
    <row r="14" spans="2:14">
      <c r="B14">
        <v>4.875</v>
      </c>
      <c r="C14">
        <v>1027.6923099999999</v>
      </c>
      <c r="D14">
        <v>56.232819999999997</v>
      </c>
    </row>
    <row r="15" spans="2:14">
      <c r="B15">
        <v>5.2</v>
      </c>
      <c r="C15">
        <v>830.76922999999999</v>
      </c>
      <c r="D15">
        <v>50.559010000000001</v>
      </c>
    </row>
    <row r="16" spans="2:14">
      <c r="B16">
        <v>5.5250000000000004</v>
      </c>
      <c r="C16">
        <v>769.23077000000001</v>
      </c>
      <c r="D16">
        <v>48.65043</v>
      </c>
    </row>
    <row r="17" spans="2:6">
      <c r="B17">
        <v>5.85</v>
      </c>
      <c r="C17">
        <v>624.61537999999996</v>
      </c>
      <c r="D17">
        <v>43.839410000000001</v>
      </c>
    </row>
    <row r="18" spans="2:6">
      <c r="B18">
        <v>6.1749999999999998</v>
      </c>
      <c r="C18">
        <v>584.61537999999996</v>
      </c>
      <c r="D18">
        <v>42.412460000000003</v>
      </c>
    </row>
    <row r="19" spans="2:6">
      <c r="B19">
        <v>6.5</v>
      </c>
      <c r="C19">
        <v>483.07691999999997</v>
      </c>
      <c r="D19">
        <v>38.553739999999998</v>
      </c>
    </row>
    <row r="20" spans="2:6">
      <c r="B20">
        <v>6.8250000000000002</v>
      </c>
      <c r="C20">
        <v>375.38461999999998</v>
      </c>
      <c r="D20">
        <v>33.985729999999997</v>
      </c>
    </row>
    <row r="21" spans="2:6">
      <c r="B21">
        <v>7.15</v>
      </c>
      <c r="C21">
        <v>332.30768999999998</v>
      </c>
      <c r="D21">
        <v>31.976320000000001</v>
      </c>
    </row>
    <row r="22" spans="2:6">
      <c r="B22">
        <v>7.4749999999999996</v>
      </c>
      <c r="C22">
        <v>301.53845999999999</v>
      </c>
      <c r="D22">
        <v>30.459980000000002</v>
      </c>
    </row>
    <row r="23" spans="2:6">
      <c r="B23">
        <v>7.8</v>
      </c>
      <c r="C23">
        <v>304.61538000000002</v>
      </c>
      <c r="D23">
        <v>30.614999999999998</v>
      </c>
    </row>
    <row r="24" spans="2:6">
      <c r="B24">
        <v>8.125</v>
      </c>
      <c r="C24">
        <v>236.92308</v>
      </c>
      <c r="D24">
        <v>26.999890000000001</v>
      </c>
    </row>
    <row r="25" spans="2:6">
      <c r="B25">
        <v>8.4499999999999993</v>
      </c>
      <c r="C25">
        <v>258.46154000000001</v>
      </c>
      <c r="D25">
        <v>28.200469999999999</v>
      </c>
    </row>
    <row r="26" spans="2:6">
      <c r="B26">
        <v>8.7750000000000004</v>
      </c>
      <c r="C26">
        <v>184.61537999999999</v>
      </c>
      <c r="D26">
        <v>23.833739999999999</v>
      </c>
      <c r="F26" t="str">
        <f>[1]!xf4_FitData("",[1]!xf4_SetModel("fit thickDet H2")&amp;[1]!xf_DataRange(B3:D39,TRUE),[1]!xf4_SetParameters(1,FALSE,FALSE,5.26,TRUE,FALSE),[1]!xf4_SetData([1]!xf_Text([1]!xf4_Areas(B3)),B4:B39,[1]!xf_Text([1]!xf4_Areas(A3)),C4:C39))</f>
        <v>#Ok</v>
      </c>
    </row>
    <row r="27" spans="2:6">
      <c r="B27">
        <v>9.1</v>
      </c>
      <c r="C27">
        <v>147.69230999999999</v>
      </c>
      <c r="D27">
        <v>21.317550000000001</v>
      </c>
    </row>
    <row r="28" spans="2:6">
      <c r="B28">
        <v>9.4250000000000007</v>
      </c>
      <c r="C28">
        <v>147.69230999999999</v>
      </c>
      <c r="D28">
        <v>21.317550000000001</v>
      </c>
    </row>
    <row r="29" spans="2:6">
      <c r="B29">
        <v>9.75</v>
      </c>
      <c r="C29">
        <v>153.84614999999999</v>
      </c>
      <c r="D29">
        <v>21.75713</v>
      </c>
    </row>
    <row r="30" spans="2:6">
      <c r="B30">
        <v>10.074999999999999</v>
      </c>
      <c r="C30">
        <v>138.46154000000001</v>
      </c>
      <c r="D30">
        <v>20.640630000000002</v>
      </c>
      <c r="F30" t="str">
        <f>[1]!xf4_Chart2D([1]!xf_Init()&amp;[1]!xf_LabelX([1]!xf4_XLabel(F26))&amp;[1]!xf_LabelY([1]!xf4_YLabel(F26))&amp;[1]!xf_ScaleX(,,,,FALSE)&amp;[1]!xf_ScaleY(,,,,FALSE),[1]!xf4_C2DFit(F26,D4:D39,D4:D39))</f>
        <v>#Ok</v>
      </c>
    </row>
    <row r="31" spans="2:6">
      <c r="B31">
        <v>10.4</v>
      </c>
      <c r="C31">
        <v>101.53846</v>
      </c>
      <c r="D31">
        <v>17.67558</v>
      </c>
    </row>
    <row r="32" spans="2:6">
      <c r="B32">
        <v>10.725</v>
      </c>
      <c r="C32">
        <v>101.53846</v>
      </c>
      <c r="D32">
        <v>17.67558</v>
      </c>
    </row>
    <row r="33" spans="2:4">
      <c r="B33">
        <v>11.05</v>
      </c>
      <c r="C33">
        <v>73.846149999999994</v>
      </c>
      <c r="D33">
        <v>15.073779999999999</v>
      </c>
    </row>
    <row r="34" spans="2:4">
      <c r="B34">
        <v>11.375</v>
      </c>
      <c r="C34">
        <v>86.153850000000006</v>
      </c>
      <c r="D34">
        <v>16.281549999999999</v>
      </c>
    </row>
    <row r="35" spans="2:4">
      <c r="B35">
        <v>11.7</v>
      </c>
      <c r="C35">
        <v>52.307690000000001</v>
      </c>
      <c r="D35">
        <v>12.68648</v>
      </c>
    </row>
    <row r="36" spans="2:4">
      <c r="B36">
        <v>12.025</v>
      </c>
      <c r="C36">
        <v>52.307690000000001</v>
      </c>
      <c r="D36">
        <v>12.68648</v>
      </c>
    </row>
    <row r="37" spans="2:4">
      <c r="B37">
        <v>12.35</v>
      </c>
      <c r="C37">
        <v>46.153849999999998</v>
      </c>
      <c r="D37">
        <v>11.916869999999999</v>
      </c>
    </row>
    <row r="38" spans="2:4">
      <c r="B38">
        <v>12.675000000000001</v>
      </c>
      <c r="C38">
        <v>61.538460000000001</v>
      </c>
      <c r="D38">
        <v>13.76042</v>
      </c>
    </row>
    <row r="39" spans="2:4">
      <c r="B39">
        <v>13</v>
      </c>
      <c r="C39">
        <v>30.76923</v>
      </c>
      <c r="D39">
        <v>9.7300900000000006</v>
      </c>
    </row>
  </sheetData>
  <pageMargins left="0.7" right="0.7" top="0.75" bottom="0.75" header="0.3" footer="0.3"/>
  <pageSetup orientation="portrait" r:id="rId1"/>
  <legacyDrawing r:id="rId2"/>
  <oleObjects>
    <oleObject progId="IDBS_XLfitContainer.XFCObjectRepository" shapeId="3073" r:id="rId3"/>
    <oleObject progId="IDBS_MathIQ.Chart2DObj" shapeId="3082" r:id="rId4"/>
    <oleObject progId="IDBS_MathIQ.Chart2DObj" shapeId="3085" r:id="rId5"/>
    <oleObject progId="IDBS_MathIQ.Chart2DObj" shapeId="3105" r:id="rId6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2:E31"/>
  <sheetViews>
    <sheetView topLeftCell="A13" workbookViewId="0">
      <selection activeCell="B25" sqref="B25:C31"/>
    </sheetView>
  </sheetViews>
  <sheetFormatPr defaultRowHeight="15"/>
  <cols>
    <col min="3" max="3" width="15.7109375" customWidth="1"/>
  </cols>
  <sheetData>
    <row r="2" spans="2:4">
      <c r="B2" t="s">
        <v>24</v>
      </c>
    </row>
    <row r="3" spans="2:4">
      <c r="B3" t="s">
        <v>16</v>
      </c>
      <c r="C3" t="s">
        <v>17</v>
      </c>
      <c r="D3" t="str">
        <f>[1]!xf4_FitData("",[1]!xf4_SetModel("151")&amp;[1]!xf_DataRange(B3:C9,TRUE),[1]!xf4_SetParameters(1,FALSE,FALSE,1,FALSE,FALSE,1,FALSE,TRUE,0,FALSE,TRUE),[1]!xf4_SetData([1]!xf_Text([1]!xf4_Areas(B3)),B4:B9,[1]!xf_Text([1]!xf4_Areas(C3)),C4:C9))</f>
        <v>#Ok</v>
      </c>
    </row>
    <row r="4" spans="2:4">
      <c r="B4">
        <v>200</v>
      </c>
      <c r="C4">
        <v>31.3</v>
      </c>
    </row>
    <row r="5" spans="2:4">
      <c r="B5">
        <v>400</v>
      </c>
      <c r="C5">
        <v>47.3</v>
      </c>
    </row>
    <row r="6" spans="2:4">
      <c r="B6">
        <v>600</v>
      </c>
      <c r="C6">
        <v>62.7</v>
      </c>
      <c r="D6" t="str">
        <f>[1]!xf4_Chart2D([1]!xf_Init()&amp;[1]!xf_LabelX([1]!xf4_XLabel(D3))&amp;[1]!xf_LabelY([1]!xf4_YLabel(D3))&amp;[1]!xf_ScaleX(,,,,FALSE)&amp;[1]!xf_ScaleY(,,,,FALSE),[1]!xf4_C2DFit(D3))</f>
        <v>#Ok</v>
      </c>
    </row>
    <row r="7" spans="2:4">
      <c r="B7">
        <v>800</v>
      </c>
      <c r="C7">
        <v>71.3</v>
      </c>
    </row>
    <row r="8" spans="2:4">
      <c r="B8">
        <v>1000</v>
      </c>
      <c r="C8">
        <v>78.7</v>
      </c>
    </row>
    <row r="9" spans="2:4">
      <c r="B9">
        <v>1200</v>
      </c>
      <c r="C9">
        <v>85.7</v>
      </c>
    </row>
    <row r="22" spans="1:5">
      <c r="B22" t="s">
        <v>26</v>
      </c>
    </row>
    <row r="23" spans="1:5">
      <c r="B23">
        <v>11.571999999999999</v>
      </c>
    </row>
    <row r="24" spans="1:5">
      <c r="A24" t="s">
        <v>24</v>
      </c>
    </row>
    <row r="25" spans="1:5">
      <c r="A25" t="s">
        <v>16</v>
      </c>
      <c r="B25" t="s">
        <v>25</v>
      </c>
      <c r="C25" t="s">
        <v>17</v>
      </c>
      <c r="E25" t="str">
        <f>[1]!xf4_FitData("",[1]!xf4_SetModel("151")&amp;[1]!xf_DataRange(B25:C31,TRUE),[1]!xf4_SetParameters(1,FALSE,FALSE,1,FALSE,FALSE,1,FALSE,TRUE,0,FALSE,TRUE),[1]!xf4_SetData([1]!xf_Text([1]!xf4_Areas(B25)),B26:B31,[1]!xf_Text([1]!xf4_Areas(C25)),C26:C31))</f>
        <v>#Ok</v>
      </c>
    </row>
    <row r="26" spans="1:5">
      <c r="A26">
        <v>200</v>
      </c>
      <c r="B26">
        <f>A26*B$23/1000</f>
        <v>2.3143999999999996</v>
      </c>
      <c r="C26">
        <v>31.3</v>
      </c>
    </row>
    <row r="27" spans="1:5">
      <c r="A27">
        <v>400</v>
      </c>
      <c r="B27">
        <f t="shared" ref="B27:B31" si="0">A27*B$23/1000</f>
        <v>4.6287999999999991</v>
      </c>
      <c r="C27">
        <v>47.3</v>
      </c>
    </row>
    <row r="28" spans="1:5">
      <c r="A28">
        <v>600</v>
      </c>
      <c r="B28">
        <f t="shared" si="0"/>
        <v>6.9432</v>
      </c>
      <c r="C28">
        <v>62.7</v>
      </c>
    </row>
    <row r="29" spans="1:5">
      <c r="A29">
        <v>800</v>
      </c>
      <c r="B29">
        <f>A29*B$23/1000</f>
        <v>9.2575999999999983</v>
      </c>
      <c r="C29">
        <v>71.3</v>
      </c>
      <c r="E29" t="str">
        <f>[1]!xf4_Chart2D([1]!xf_Init()&amp;[1]!xf_LabelX([1]!xf4_XLabel(E25))&amp;[1]!xf_LabelY([1]!xf4_YLabel(E25))&amp;[1]!xf_ScaleX(,,,,FALSE)&amp;[1]!xf_ScaleY(,,,,FALSE),[1]!xf4_C2DFit(E25))</f>
        <v>#Ok</v>
      </c>
    </row>
    <row r="30" spans="1:5">
      <c r="A30">
        <v>1000</v>
      </c>
      <c r="B30">
        <f t="shared" si="0"/>
        <v>11.571999999999999</v>
      </c>
      <c r="C30">
        <v>78.7</v>
      </c>
    </row>
    <row r="31" spans="1:5">
      <c r="A31">
        <v>1200</v>
      </c>
      <c r="B31">
        <f t="shared" si="0"/>
        <v>13.8864</v>
      </c>
      <c r="C31">
        <v>85.7</v>
      </c>
    </row>
  </sheetData>
  <pageMargins left="0.7" right="0.7" top="0.75" bottom="0.75" header="0.3" footer="0.3"/>
  <pageSetup orientation="portrait" r:id="rId1"/>
  <legacyDrawing r:id="rId2"/>
  <oleObjects>
    <oleObject progId="IDBS_XLfitContainer.XFCObjectRepository" shapeId="4097" r:id="rId3"/>
    <oleObject progId="IDBS_MathIQ.Chart2DObj" shapeId="4106" r:id="rId4"/>
    <oleObject progId="IDBS_MathIQ.Chart2DObj" shapeId="4109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thickDet</vt:lpstr>
      <vt:lpstr>n-H2</vt:lpstr>
      <vt:lpstr>fits</vt:lpstr>
      <vt:lpstr>n-H20</vt:lpstr>
    </vt:vector>
  </TitlesOfParts>
  <Company>Gettysburg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Information Technology</cp:lastModifiedBy>
  <cp:lastPrinted>2009-05-22T13:00:15Z</cp:lastPrinted>
  <dcterms:created xsi:type="dcterms:W3CDTF">2009-05-21T18:11:30Z</dcterms:created>
  <dcterms:modified xsi:type="dcterms:W3CDTF">2009-05-22T23:40:21Z</dcterms:modified>
</cp:coreProperties>
</file>